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5 psychiatrie komunitní 97_98\07. Revize plánovaná\Přílohy revize v.3\"/>
    </mc:Choice>
  </mc:AlternateContent>
  <xr:revisionPtr revIDLastSave="0" documentId="13_ncr:1_{6E9B0ECF-FD09-484E-B03C-B1E7B6AD744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8" i="4"/>
  <c r="E37" i="4" s="1"/>
  <c r="E27" i="4"/>
  <c r="E36" i="4" s="1"/>
  <c r="E25" i="4"/>
  <c r="E34" i="4" s="1"/>
  <c r="E24" i="4"/>
  <c r="E33" i="4" s="1"/>
  <c r="E26" i="4" l="1"/>
  <c r="E35" i="4" s="1"/>
  <c r="E29" i="4" l="1"/>
  <c r="H25" i="4" l="1"/>
  <c r="H28" i="4"/>
  <c r="H24" i="4"/>
  <c r="H27" i="4"/>
  <c r="H26" i="4"/>
  <c r="E31" i="4"/>
  <c r="E38" i="4" s="1"/>
  <c r="G18" i="4" l="1"/>
  <c r="G22" i="4"/>
  <c r="G20" i="4"/>
  <c r="H35" i="4"/>
  <c r="G21" i="4"/>
  <c r="H33" i="4"/>
  <c r="H34" i="4"/>
  <c r="H36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<sst xmlns="http://schemas.openxmlformats.org/spreadsheetml/2006/main" count="44" uniqueCount="44">
  <si>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</si>
  <si>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</si>
  <si>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</si>
  <si>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</si>
  <si>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</si>
  <si>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</si>
  <si>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</si>
  <si>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</si>
  <si>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</si>
  <si>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</si>
  <si>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</si>
  <si>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</si>
  <si>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</si>
  <si>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</si>
  <si>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</si>
  <si>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</si>
  <si>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</si>
  <si>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</si>
  <si>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</si>
  <si>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</si>
  <si>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</si>
  <si>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</si>
  <si>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</si>
  <si>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</si>
  <si>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</si>
  <si>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</si>
  <si>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</si>
  <si>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</si>
  <si>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</si>
  <si>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</si>
  <si>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</si>
  <si>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</si>
  <si>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</si>
  <si>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</si>
  <si>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</si>
  <si>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</si>
  <si>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 xml:space="preserve">97. VÝZVA IROP - PODPORA ROZVOJE A DOSTUPNOSTI
KOMUNITNÍ PSYCHIATRICKÉ PÉČE - SC 4.3 (MRR) </t>
  </si>
  <si>
    <t xml:space="preserve">98. VÝZVA IROP - PODPORA ROZVOJE A DOSTUPNOSTI
KOMUNITNÍ PSYCHIATRICKÉ PÉČE - SC 4.3 (PR) 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</si>
  <si>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</si>
  <si>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</si>
  <si>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</si>
  <si>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nákup stavby k demolici do limitu 5%</t>
  </si>
  <si>
    <t xml:space="preserve">nákup stavby 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</si>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</sst>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0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8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1" fillId="0" borderId="1" xfId="0" applyFont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0" fontId="3" fillId="2" borderId="1" xfId="0" applyNumberFormat="1" applyFont="1" applyFill="1" applyBorder="1"/>
    <xf numFmtId="0" fontId="1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1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 vertical="center"/>
    </xf>
    <xf numFmtId="165" fontId="0" fillId="0" borderId="0" xfId="0" applyNumberFormat="1"/>
    <xf numFmtId="165" fontId="1" fillId="0" borderId="6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5" fontId="1" fillId="0" borderId="11" xfId="0" applyNumberFormat="1" applyFont="1" applyBorder="1" applyAlignment="1">
      <alignment vertical="top"/>
    </xf>
    <xf numFmtId="165" fontId="1" fillId="3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/>
    <xf numFmtId="164" fontId="3" fillId="6" borderId="2" xfId="0" applyNumberFormat="1" applyFont="1" applyFill="1" applyBorder="1" applyAlignment="1">
      <alignment vertical="center"/>
    </xf>
    <xf numFmtId="164" fontId="3" fillId="6" borderId="1" xfId="0" applyNumberFormat="1" applyFont="1" applyFill="1" applyBorder="1" applyAlignment="1">
      <alignment vertical="center"/>
    </xf>
    <xf numFmtId="0" fontId="3" fillId="0" borderId="0" xfId="0" applyFont="1"/>
    <xf numFmtId="165" fontId="0" fillId="0" borderId="1" xfId="0" applyNumberFormat="1" applyBorder="1" applyAlignment="1">
      <alignment vertical="center"/>
    </xf>
    <xf numFmtId="0" fontId="0" fillId="6" borderId="10" xfId="0" applyFill="1" applyBorder="1" applyAlignment="1">
      <alignment vertical="top"/>
    </xf>
    <xf numFmtId="10" fontId="3" fillId="2" borderId="2" xfId="0" applyNumberFormat="1" applyFont="1" applyFill="1" applyBorder="1"/>
    <xf numFmtId="0" fontId="16" fillId="0" borderId="1" xfId="0" applyFont="1" applyBorder="1" applyAlignment="1">
      <alignment horizontal="left" vertical="center" wrapText="1" indent="3"/>
    </xf>
    <xf numFmtId="165" fontId="16" fillId="0" borderId="1" xfId="0" applyNumberFormat="1" applyFont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164" fontId="17" fillId="6" borderId="2" xfId="0" applyNumberFormat="1" applyFont="1" applyFill="1" applyBorder="1" applyAlignment="1">
      <alignment vertical="center"/>
    </xf>
    <xf numFmtId="0" fontId="16" fillId="4" borderId="1" xfId="0" applyFont="1" applyFill="1" applyBorder="1" applyAlignment="1">
      <alignment horizontal="left" indent="3"/>
    </xf>
    <xf numFmtId="0" fontId="16" fillId="4" borderId="1" xfId="0" applyFont="1" applyFill="1" applyBorder="1" applyAlignment="1">
      <alignment horizontal="left" vertical="center" indent="3"/>
    </xf>
    <xf numFmtId="0" fontId="3" fillId="2" borderId="1" xfId="0" applyFont="1" applyFill="1" applyBorder="1"/>
    <xf numFmtId="165" fontId="0" fillId="2" borderId="1" xfId="0" applyNumberForma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1" fillId="5" borderId="1" xfId="0" applyFont="1" applyFill="1" applyBorder="1"/>
    <xf numFmtId="165" fontId="3" fillId="5" borderId="1" xfId="0" applyNumberFormat="1" applyFont="1" applyFill="1" applyBorder="1"/>
    <xf numFmtId="164" fontId="13" fillId="5" borderId="1" xfId="0" applyNumberFormat="1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165" fontId="3" fillId="2" borderId="1" xfId="0" applyNumberFormat="1" applyFont="1" applyFill="1" applyBorder="1"/>
    <xf numFmtId="0" fontId="1" fillId="3" borderId="1" xfId="0" applyFont="1" applyFill="1" applyBorder="1" applyAlignment="1">
      <alignment vertical="center"/>
    </xf>
    <xf numFmtId="165" fontId="1" fillId="3" borderId="1" xfId="0" applyNumberFormat="1" applyFont="1" applyFill="1" applyBorder="1"/>
    <xf numFmtId="0" fontId="1" fillId="3" borderId="1" xfId="0" applyFont="1" applyFill="1" applyBorder="1"/>
    <xf numFmtId="164" fontId="13" fillId="3" borderId="1" xfId="0" applyNumberFormat="1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164" fontId="17" fillId="7" borderId="1" xfId="0" applyNumberFormat="1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10" fontId="3" fillId="4" borderId="1" xfId="0" applyNumberFormat="1" applyFont="1" applyFill="1" applyBorder="1"/>
    <xf numFmtId="9" fontId="19" fillId="0" borderId="0" xfId="2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59996337778862885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0" zoomScaleNormal="100" zoomScaleSheetLayoutView="100" workbookViewId="0">
      <selection activeCell="X17" sqref="X17"/>
    </sheetView>
  </sheetViews>
  <sheetFormatPr defaultColWidth="9.140625" defaultRowHeight="15" x14ac:dyDescent="0.25"/>
  <cols>
    <col min="1" max="16384" width="9.140625" style="29"/>
  </cols>
  <sheetData>
    <row r="12" spans="1:14" ht="2.4500000000000002" customHeight="1" x14ac:dyDescent="0.25"/>
    <row r="14" spans="1:14" ht="66.599999999999994" customHeight="1" x14ac:dyDescent="0.25">
      <c r="A14" s="71" t="s">
        <v>23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</row>
    <row r="15" spans="1:14" ht="10.9" customHeigh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5"/>
    </row>
    <row r="16" spans="1:14" s="30" customFormat="1" ht="15" customHeight="1" x14ac:dyDescent="0.45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6"/>
    </row>
    <row r="17" spans="1:14" ht="33" customHeight="1" x14ac:dyDescent="0.25">
      <c r="A17" s="71" t="s">
        <v>17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1:14" ht="11.45" customHeight="1" x14ac:dyDescent="0.25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5"/>
    </row>
    <row r="19" spans="1:14" ht="28.9" customHeight="1" x14ac:dyDescent="0.25">
      <c r="A19" s="72" t="s">
        <v>18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60.75" customHeight="1" x14ac:dyDescent="0.25">
      <c r="A20" s="73" t="s">
        <v>19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ht="51.75" customHeight="1" x14ac:dyDescent="0.25">
      <c r="A21" s="76" t="s">
        <v>36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ht="51.75" customHeight="1" x14ac:dyDescent="0.25">
      <c r="A22" s="76" t="s">
        <v>37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</row>
    <row r="23" spans="1:14" ht="30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 ht="20.25" x14ac:dyDescent="0.25">
      <c r="A24" s="75" t="s">
        <v>43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8"/>
  <sheetViews>
    <sheetView workbookViewId="0">
      <selection activeCell="G18" sqref="G18"/>
    </sheetView>
  </sheetViews>
  <sheetFormatPr defaultRowHeight="12.75" x14ac:dyDescent="0.2"/>
  <cols>
    <col min="1" max="1" width="2.140625" customWidth="1"/>
    <col min="2" max="2" width="88.7109375" customWidth="1"/>
    <col min="3" max="3" width="22.85546875" style="32" customWidth="1"/>
    <col min="4" max="4" width="45.5703125" customWidth="1"/>
    <col min="5" max="5" width="22.42578125" customWidth="1"/>
    <col min="6" max="6" width="12.7109375" customWidth="1"/>
    <col min="7" max="7" width="10.85546875" customWidth="1"/>
    <col min="8" max="8" width="12.7109375" customWidth="1"/>
    <col min="9" max="9" width="15.7109375" bestFit="1" customWidth="1"/>
  </cols>
  <sheetData>
    <row r="1" spans="2:8" ht="15.75" x14ac:dyDescent="0.2">
      <c r="B1" s="13" t="s">
        <v>15</v>
      </c>
    </row>
    <row r="4" spans="2:8" x14ac:dyDescent="0.2">
      <c r="B4" s="5" t="s">
        <v>6</v>
      </c>
      <c r="C4" s="33"/>
      <c r="D4" s="6"/>
      <c r="E4" s="6"/>
      <c r="F4" s="6"/>
      <c r="G4" s="6"/>
      <c r="H4" s="7"/>
    </row>
    <row r="5" spans="2:8" x14ac:dyDescent="0.2">
      <c r="B5" s="14" t="s">
        <v>11</v>
      </c>
      <c r="C5" s="34"/>
      <c r="D5" s="15"/>
      <c r="E5" s="15"/>
      <c r="F5" s="15"/>
      <c r="G5" s="15"/>
      <c r="H5" s="8"/>
    </row>
    <row r="6" spans="2:8" x14ac:dyDescent="0.2">
      <c r="B6" s="14" t="s">
        <v>12</v>
      </c>
      <c r="C6" s="34"/>
      <c r="D6" s="15"/>
      <c r="E6" s="15"/>
      <c r="F6" s="15"/>
      <c r="G6" s="15"/>
      <c r="H6" s="8"/>
    </row>
    <row r="7" spans="2:8" x14ac:dyDescent="0.2">
      <c r="B7" s="14" t="s">
        <v>16</v>
      </c>
      <c r="C7" s="34"/>
      <c r="D7" s="15"/>
      <c r="E7" s="15"/>
      <c r="F7" s="15"/>
      <c r="G7" s="15"/>
      <c r="H7" s="8"/>
    </row>
    <row r="8" spans="2:8" x14ac:dyDescent="0.2">
      <c r="B8" s="42" t="s">
        <v>13</v>
      </c>
      <c r="C8" s="35"/>
      <c r="D8" s="9"/>
      <c r="E8" s="9"/>
      <c r="F8" s="9"/>
      <c r="G8" s="9"/>
      <c r="H8" s="10"/>
    </row>
    <row r="11" spans="2:8" ht="51" x14ac:dyDescent="0.2">
      <c r="B11" s="12" t="s">
        <v>3</v>
      </c>
      <c r="C11" s="36" t="s">
        <v>7</v>
      </c>
      <c r="D11" s="12" t="s">
        <v>14</v>
      </c>
      <c r="E11" s="12" t="s">
        <v>5</v>
      </c>
      <c r="F11" s="12" t="s">
        <v>8</v>
      </c>
      <c r="G11" s="12" t="s">
        <v>9</v>
      </c>
      <c r="H11" s="12" t="s">
        <v>4</v>
      </c>
    </row>
    <row r="12" spans="2:8" x14ac:dyDescent="0.2">
      <c r="B12" s="4" t="s">
        <v>2</v>
      </c>
      <c r="C12" s="37"/>
      <c r="D12" s="4"/>
      <c r="E12" s="1"/>
      <c r="F12" s="2"/>
      <c r="G12" s="2"/>
      <c r="H12" s="3"/>
    </row>
    <row r="13" spans="2:8" s="21" customFormat="1" ht="25.5" x14ac:dyDescent="0.2">
      <c r="B13" s="16" t="s">
        <v>31</v>
      </c>
      <c r="C13" s="41">
        <v>128</v>
      </c>
      <c r="D13" s="17"/>
      <c r="E13" s="38">
        <v>4000000</v>
      </c>
      <c r="F13" s="18"/>
      <c r="G13" s="19"/>
      <c r="H13" s="20"/>
    </row>
    <row r="14" spans="2:8" s="21" customFormat="1" x14ac:dyDescent="0.2">
      <c r="B14" s="16" t="s">
        <v>25</v>
      </c>
      <c r="C14" s="41">
        <v>129</v>
      </c>
      <c r="D14" s="17"/>
      <c r="E14" s="38">
        <v>1000000</v>
      </c>
      <c r="F14" s="22"/>
      <c r="G14" s="19"/>
      <c r="H14" s="20"/>
    </row>
    <row r="15" spans="2:8" s="21" customFormat="1" x14ac:dyDescent="0.2">
      <c r="B15" s="16" t="s">
        <v>24</v>
      </c>
      <c r="C15" s="41">
        <v>130</v>
      </c>
      <c r="D15" s="17"/>
      <c r="E15" s="38">
        <v>500000</v>
      </c>
      <c r="F15" s="22"/>
      <c r="G15" s="68"/>
      <c r="H15" s="20"/>
    </row>
    <row r="16" spans="2:8" s="21" customFormat="1" x14ac:dyDescent="0.2">
      <c r="B16" s="16" t="s">
        <v>26</v>
      </c>
      <c r="C16" s="41">
        <v>131</v>
      </c>
      <c r="D16" s="17"/>
      <c r="E16" s="38">
        <v>20000</v>
      </c>
      <c r="F16" s="22"/>
      <c r="G16" s="68"/>
      <c r="H16" s="20"/>
    </row>
    <row r="17" spans="2:9" s="21" customFormat="1" x14ac:dyDescent="0.2">
      <c r="B17" s="16" t="s">
        <v>20</v>
      </c>
      <c r="C17" s="41">
        <v>44</v>
      </c>
      <c r="D17" s="17"/>
      <c r="E17" s="39">
        <v>100000</v>
      </c>
      <c r="F17" s="22"/>
      <c r="G17" s="68"/>
      <c r="H17" s="20"/>
    </row>
    <row r="18" spans="2:9" s="21" customFormat="1" x14ac:dyDescent="0.2">
      <c r="B18" s="44" t="s">
        <v>41</v>
      </c>
      <c r="C18" s="45">
        <v>128</v>
      </c>
      <c r="D18" s="46"/>
      <c r="E18" s="47">
        <v>350000</v>
      </c>
      <c r="F18" s="11">
        <v>0.05</v>
      </c>
      <c r="G18" s="69">
        <f>E18/E38</f>
        <v>4.6595840988364355E-2</v>
      </c>
      <c r="H18" s="20"/>
      <c r="I18" s="70">
        <v>0.05</v>
      </c>
    </row>
    <row r="19" spans="2:9" s="21" customFormat="1" x14ac:dyDescent="0.2">
      <c r="B19" s="44" t="s">
        <v>42</v>
      </c>
      <c r="C19" s="45">
        <v>128</v>
      </c>
      <c r="D19" s="46"/>
      <c r="E19" s="47">
        <v>200000</v>
      </c>
      <c r="F19" s="22"/>
      <c r="G19" s="68"/>
      <c r="H19" s="20"/>
      <c r="I19" s="70"/>
    </row>
    <row r="20" spans="2:9" s="21" customFormat="1" x14ac:dyDescent="0.2">
      <c r="B20" s="48" t="s">
        <v>38</v>
      </c>
      <c r="C20" s="45">
        <v>128</v>
      </c>
      <c r="D20" s="46"/>
      <c r="E20" s="47">
        <v>750000</v>
      </c>
      <c r="F20" s="11">
        <v>0.1</v>
      </c>
      <c r="G20" s="69">
        <f>E20/E38</f>
        <v>9.9848230689352183E-2</v>
      </c>
      <c r="H20" s="20"/>
      <c r="I20" s="70">
        <v>0.1</v>
      </c>
    </row>
    <row r="21" spans="2:9" s="21" customFormat="1" x14ac:dyDescent="0.2">
      <c r="B21" s="49" t="s">
        <v>39</v>
      </c>
      <c r="C21" s="45">
        <v>128</v>
      </c>
      <c r="D21" s="46"/>
      <c r="E21" s="47">
        <v>100000</v>
      </c>
      <c r="F21" s="43">
        <v>0.15</v>
      </c>
      <c r="G21" s="69">
        <f>E21/E38</f>
        <v>1.3313097425246959E-2</v>
      </c>
      <c r="H21" s="20"/>
      <c r="I21" s="70">
        <v>0.15</v>
      </c>
    </row>
    <row r="22" spans="2:9" s="21" customFormat="1" x14ac:dyDescent="0.2">
      <c r="B22" s="78" t="s">
        <v>40</v>
      </c>
      <c r="C22" s="79"/>
      <c r="D22" s="79"/>
      <c r="E22" s="67">
        <f>E20+E21</f>
        <v>850000</v>
      </c>
      <c r="F22" s="11">
        <v>0.15</v>
      </c>
      <c r="G22" s="69">
        <f>E22/E38</f>
        <v>0.11316132811459914</v>
      </c>
      <c r="H22" s="19"/>
      <c r="I22" s="70">
        <v>0.15</v>
      </c>
    </row>
    <row r="23" spans="2:9" x14ac:dyDescent="0.2">
      <c r="E23" s="40"/>
    </row>
    <row r="24" spans="2:9" x14ac:dyDescent="0.2">
      <c r="B24" s="50" t="s">
        <v>27</v>
      </c>
      <c r="C24" s="51">
        <v>128</v>
      </c>
      <c r="D24" s="50"/>
      <c r="E24" s="52">
        <f>SUMIFS($E$12:$E$21,$C$12:$C$21,C24)</f>
        <v>5400000</v>
      </c>
      <c r="F24" s="53"/>
      <c r="G24" s="11"/>
      <c r="H24" s="11">
        <f>E24/$E$29</f>
        <v>0.76923076923076927</v>
      </c>
    </row>
    <row r="25" spans="2:9" x14ac:dyDescent="0.2">
      <c r="B25" s="50" t="s">
        <v>28</v>
      </c>
      <c r="C25" s="51">
        <v>129</v>
      </c>
      <c r="D25" s="50"/>
      <c r="E25" s="52">
        <f>SUMIFS($E$12:$E$21,$C$12:$C$21,C25)</f>
        <v>1000000</v>
      </c>
      <c r="F25" s="53"/>
      <c r="G25" s="11"/>
      <c r="H25" s="11">
        <f>E25/$E$29</f>
        <v>0.14245014245014245</v>
      </c>
    </row>
    <row r="26" spans="2:9" x14ac:dyDescent="0.2">
      <c r="B26" s="50" t="s">
        <v>29</v>
      </c>
      <c r="C26" s="51">
        <v>130</v>
      </c>
      <c r="D26" s="50"/>
      <c r="E26" s="52">
        <f>SUMIFS($E$12:$E$21,$C$12:$C$21,C26)</f>
        <v>500000</v>
      </c>
      <c r="F26" s="53"/>
      <c r="G26" s="11"/>
      <c r="H26" s="11">
        <f>E26/$E$29</f>
        <v>7.1225071225071226E-2</v>
      </c>
    </row>
    <row r="27" spans="2:9" x14ac:dyDescent="0.2">
      <c r="B27" s="50" t="s">
        <v>30</v>
      </c>
      <c r="C27" s="51">
        <v>131</v>
      </c>
      <c r="D27" s="50"/>
      <c r="E27" s="52">
        <f>SUMIFS($E$12:$E$21,$C$12:$C$21,C27)</f>
        <v>20000</v>
      </c>
      <c r="F27" s="53"/>
      <c r="G27" s="11"/>
      <c r="H27" s="11">
        <f>E27/$E$29</f>
        <v>2.8490028490028491E-3</v>
      </c>
    </row>
    <row r="28" spans="2:9" x14ac:dyDescent="0.2">
      <c r="B28" s="50" t="s">
        <v>21</v>
      </c>
      <c r="C28" s="51">
        <v>44</v>
      </c>
      <c r="D28" s="50"/>
      <c r="E28" s="52">
        <f>SUMIFS($E$12:$E$21,$C$12:$C$21,C28)</f>
        <v>100000</v>
      </c>
      <c r="F28" s="53"/>
      <c r="G28" s="11"/>
      <c r="H28" s="11">
        <f>E28/$E$29</f>
        <v>1.4245014245014245E-2</v>
      </c>
    </row>
    <row r="29" spans="2:9" x14ac:dyDescent="0.2">
      <c r="B29" s="54" t="s">
        <v>0</v>
      </c>
      <c r="C29" s="55"/>
      <c r="D29" s="54"/>
      <c r="E29" s="56">
        <f>SUM(E24:E28)</f>
        <v>7020000</v>
      </c>
      <c r="F29" s="57"/>
      <c r="G29" s="58"/>
      <c r="H29" s="58"/>
    </row>
    <row r="30" spans="2:9" x14ac:dyDescent="0.2">
      <c r="E30" s="40"/>
    </row>
    <row r="31" spans="2:9" x14ac:dyDescent="0.2">
      <c r="B31" s="54" t="s">
        <v>10</v>
      </c>
      <c r="C31" s="55"/>
      <c r="D31" s="54"/>
      <c r="E31" s="56">
        <f>E29*0.07</f>
        <v>491400.00000000006</v>
      </c>
      <c r="F31" s="57"/>
      <c r="G31" s="58"/>
      <c r="H31" s="58"/>
    </row>
    <row r="32" spans="2:9" x14ac:dyDescent="0.2">
      <c r="E32" s="40"/>
    </row>
    <row r="33" spans="2:8" x14ac:dyDescent="0.2">
      <c r="B33" s="50" t="s">
        <v>32</v>
      </c>
      <c r="C33" s="59"/>
      <c r="D33" s="50"/>
      <c r="E33" s="52">
        <f>E24*1.07</f>
        <v>5778000</v>
      </c>
      <c r="F33" s="53"/>
      <c r="G33" s="50"/>
      <c r="H33" s="11">
        <f>E33/$E$38</f>
        <v>0.76923076923076927</v>
      </c>
    </row>
    <row r="34" spans="2:8" x14ac:dyDescent="0.2">
      <c r="B34" s="50" t="s">
        <v>33</v>
      </c>
      <c r="C34" s="59"/>
      <c r="D34" s="50"/>
      <c r="E34" s="52">
        <f>E25*1.07</f>
        <v>1070000</v>
      </c>
      <c r="F34" s="53"/>
      <c r="G34" s="50"/>
      <c r="H34" s="11">
        <f>E34/$E$38</f>
        <v>0.14245014245014245</v>
      </c>
    </row>
    <row r="35" spans="2:8" x14ac:dyDescent="0.2">
      <c r="B35" s="50" t="s">
        <v>34</v>
      </c>
      <c r="C35" s="59"/>
      <c r="D35" s="50"/>
      <c r="E35" s="52">
        <f>E26*1.07</f>
        <v>535000</v>
      </c>
      <c r="F35" s="53"/>
      <c r="G35" s="50"/>
      <c r="H35" s="11">
        <f>E35/$E$38</f>
        <v>7.1225071225071226E-2</v>
      </c>
    </row>
    <row r="36" spans="2:8" x14ac:dyDescent="0.2">
      <c r="B36" s="50" t="s">
        <v>35</v>
      </c>
      <c r="C36" s="59"/>
      <c r="D36" s="50"/>
      <c r="E36" s="52">
        <f>E27*1.07</f>
        <v>21400</v>
      </c>
      <c r="F36" s="53"/>
      <c r="G36" s="50"/>
      <c r="H36" s="11">
        <f>E36/$E$38</f>
        <v>2.8490028490028491E-3</v>
      </c>
    </row>
    <row r="37" spans="2:8" x14ac:dyDescent="0.2">
      <c r="B37" s="50" t="s">
        <v>22</v>
      </c>
      <c r="C37" s="59"/>
      <c r="D37" s="50"/>
      <c r="E37" s="52">
        <f>E28*1.07</f>
        <v>107000</v>
      </c>
      <c r="F37" s="53"/>
      <c r="G37" s="50"/>
      <c r="H37" s="11"/>
    </row>
    <row r="38" spans="2:8" ht="27" customHeight="1" x14ac:dyDescent="0.2">
      <c r="B38" s="60" t="s">
        <v>1</v>
      </c>
      <c r="C38" s="61"/>
      <c r="D38" s="62"/>
      <c r="E38" s="63">
        <f>SUM(E29:E31)</f>
        <v>7511400</v>
      </c>
      <c r="F38" s="64"/>
      <c r="G38" s="65"/>
      <c r="H38" s="66"/>
    </row>
  </sheetData>
  <sheetProtection algorithmName="SHA-512" hashValue="d29Wn7UF8vQv71Y+sdYa1IXtd9rzf7mu8efYYKNSpOR8WZ5b09snJ3cM4uy+wttBUPYt56bPSMKDvb3MdWOjaw==" saltValue="ygZ9K6ibDx14x8SQfnXp7A==" spinCount="100000" sheet="1" objects="1" scenarios="1"/>
  <protectedRanges>
    <protectedRange sqref="D13:E21" name="Oblast1"/>
  </protectedRanges>
  <mergeCells count="1">
    <mergeCell ref="B22:D22"/>
  </mergeCells>
  <conditionalFormatting sqref="G18:G22">
    <cfRule type="cellIs" dxfId="1" priority="1" operator="greaterThan">
      <formula>$I18</formula>
    </cfRule>
    <cfRule type="cellIs" dxfId="0" priority="2" operator="lessThan">
      <formula>$I18</formula>
    </cfRule>
  </conditionalFormatting>
  <pageMargins left="0.7" right="0.7" top="0.78740157499999996" bottom="0.78740157499999996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2023-03-21T09:35:52Z</cp:lastPrinted>
  <dcterms:created xsi:type="dcterms:W3CDTF">2022-04-04T08:24:21Z</dcterms:created>
  <dcterms:modified xsi:type="dcterms:W3CDTF">2025-07-07T08:52:44Z</dcterms:modified>
</cp:coreProperties>
</file>